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ush\Desktop\AAE And MAE\11\Solution\"/>
    </mc:Choice>
  </mc:AlternateContent>
  <xr:revisionPtr revIDLastSave="0" documentId="13_ncr:1_{93EA35B0-53C9-4647-9ED3-2982F37F4ECC}" xr6:coauthVersionLast="40" xr6:coauthVersionMax="40" xr10:uidLastSave="{00000000-0000-0000-0000-000000000000}"/>
  <bookViews>
    <workbookView xWindow="-120" yWindow="-120" windowWidth="20730" windowHeight="11310" xr2:uid="{00000000-000D-0000-FFFF-FFFF00000000}"/>
  </bookViews>
  <sheets>
    <sheet name="Part A" sheetId="1" r:id="rId1"/>
    <sheet name="Part B" sheetId="2" r:id="rId2"/>
    <sheet name="Part C" sheetId="3" r:id="rId3"/>
  </sheets>
  <calcPr calcId="181029"/>
</workbook>
</file>

<file path=xl/calcChain.xml><?xml version="1.0" encoding="utf-8"?>
<calcChain xmlns="http://schemas.openxmlformats.org/spreadsheetml/2006/main">
  <c r="J14" i="2" l="1"/>
  <c r="C26" i="2"/>
  <c r="C34" i="1" s="1"/>
  <c r="D35" i="1" s="1"/>
  <c r="D26" i="1"/>
  <c r="J13" i="2" l="1"/>
  <c r="I6" i="2" l="1"/>
  <c r="M9" i="2"/>
  <c r="I12" i="2"/>
  <c r="C35" i="2"/>
  <c r="J12" i="2" s="1"/>
  <c r="C25" i="2"/>
  <c r="C14" i="2"/>
  <c r="J25" i="2"/>
  <c r="I25" i="2"/>
  <c r="J24" i="2"/>
  <c r="C32" i="2"/>
  <c r="B32" i="2"/>
  <c r="C20" i="2"/>
  <c r="C19" i="2"/>
  <c r="J11" i="2" s="1"/>
  <c r="H5" i="1"/>
  <c r="C8" i="2" s="1"/>
  <c r="D10" i="2" s="1"/>
  <c r="C18" i="2"/>
  <c r="J21" i="2"/>
  <c r="J19" i="2"/>
  <c r="C17" i="2"/>
  <c r="D25" i="1" s="1"/>
  <c r="C27" i="2"/>
  <c r="J8" i="2" s="1"/>
  <c r="H26" i="2"/>
  <c r="J7" i="2"/>
  <c r="D56" i="1"/>
  <c r="C55" i="1"/>
  <c r="D44" i="1"/>
  <c r="C43" i="1"/>
  <c r="C20" i="1"/>
  <c r="C11" i="1"/>
  <c r="C12" i="1"/>
  <c r="C13" i="1" s="1"/>
  <c r="J23" i="2" l="1"/>
  <c r="J28" i="2" s="1"/>
  <c r="D27" i="1"/>
  <c r="C14" i="1"/>
  <c r="C15" i="1" l="1"/>
  <c r="C16" i="1" s="1"/>
  <c r="C17" i="1" l="1"/>
  <c r="C18" i="1" s="1"/>
  <c r="D7" i="1" s="1"/>
  <c r="C6" i="1" s="1"/>
  <c r="C30" i="2" s="1"/>
  <c r="D33" i="2" s="1"/>
  <c r="D34" i="2" s="1"/>
  <c r="D36" i="2" s="1"/>
  <c r="N9" i="2" s="1"/>
  <c r="N10" i="2" s="1"/>
  <c r="J6" i="2" s="1"/>
  <c r="J15" i="2" s="1"/>
</calcChain>
</file>

<file path=xl/sharedStrings.xml><?xml version="1.0" encoding="utf-8"?>
<sst xmlns="http://schemas.openxmlformats.org/spreadsheetml/2006/main" count="105" uniqueCount="97">
  <si>
    <t xml:space="preserve">Suspense Account </t>
  </si>
  <si>
    <t xml:space="preserve">To Equipment </t>
  </si>
  <si>
    <t>Depreciation</t>
  </si>
  <si>
    <t>P/L a/c</t>
  </si>
  <si>
    <t>Working</t>
  </si>
  <si>
    <t>Value at 1.11.2013</t>
  </si>
  <si>
    <t>Value at 31.7.2014</t>
  </si>
  <si>
    <t>Value at 31.7.2015</t>
  </si>
  <si>
    <t>Value at 31.7.2016</t>
  </si>
  <si>
    <t>Value at 31.1.2017</t>
  </si>
  <si>
    <t xml:space="preserve">P/l </t>
  </si>
  <si>
    <t>To bad debt</t>
  </si>
  <si>
    <t>To provision for debt</t>
  </si>
  <si>
    <t xml:space="preserve">Bank </t>
  </si>
  <si>
    <t>To P/l( recovery of debt)</t>
  </si>
  <si>
    <t xml:space="preserve">P/L </t>
  </si>
  <si>
    <t>To depreciation on factory building</t>
  </si>
  <si>
    <t xml:space="preserve">To depreciation on office equipment </t>
  </si>
  <si>
    <t>To depreciation on van</t>
  </si>
  <si>
    <t xml:space="preserve">Delivery cost </t>
  </si>
  <si>
    <t>To Carriage inwards</t>
  </si>
  <si>
    <t xml:space="preserve">Suspense </t>
  </si>
  <si>
    <t>To receivables</t>
  </si>
  <si>
    <t xml:space="preserve">Loan </t>
  </si>
  <si>
    <t xml:space="preserve">To Bank </t>
  </si>
  <si>
    <t xml:space="preserve">Insurance </t>
  </si>
  <si>
    <t xml:space="preserve">Prepaid insurance </t>
  </si>
  <si>
    <t xml:space="preserve">To insurance </t>
  </si>
  <si>
    <t xml:space="preserve">Purchase </t>
  </si>
  <si>
    <t>To insurance</t>
  </si>
  <si>
    <t>To provision for taxation</t>
  </si>
  <si>
    <t>P/l</t>
  </si>
  <si>
    <t>To proposed dividend</t>
  </si>
  <si>
    <t>Particulars</t>
  </si>
  <si>
    <t>Amount</t>
  </si>
  <si>
    <t>depreciation – Office equipment</t>
  </si>
  <si>
    <t xml:space="preserve">depreciation – Factory buildings </t>
  </si>
  <si>
    <t xml:space="preserve">depreciation – Vans </t>
  </si>
  <si>
    <t xml:space="preserve">Allowance for receivables </t>
  </si>
  <si>
    <t xml:space="preserve">Carriage inwards </t>
  </si>
  <si>
    <t xml:space="preserve">Carriage outwards </t>
  </si>
  <si>
    <t xml:space="preserve">Directors remuneration </t>
  </si>
  <si>
    <t xml:space="preserve">Discounts allowed </t>
  </si>
  <si>
    <t xml:space="preserve">Discounts received  </t>
  </si>
  <si>
    <t xml:space="preserve">Dividends paid </t>
  </si>
  <si>
    <t xml:space="preserve">Inventory at 1 August 2016 </t>
  </si>
  <si>
    <t>Irrecoverable and impaired debts</t>
  </si>
  <si>
    <t xml:space="preserve">Land and factory buildings </t>
  </si>
  <si>
    <t>Liabilities</t>
  </si>
  <si>
    <t>Asset</t>
  </si>
  <si>
    <t>Less: accumulated depreciation</t>
  </si>
  <si>
    <t xml:space="preserve">Light and heat </t>
  </si>
  <si>
    <t xml:space="preserve">Loan from bank at 4%  </t>
  </si>
  <si>
    <t>Interest</t>
  </si>
  <si>
    <t>Provision for tax</t>
  </si>
  <si>
    <t>Interest accrued</t>
  </si>
  <si>
    <t xml:space="preserve">Office equipment </t>
  </si>
  <si>
    <t xml:space="preserve">Office expenses </t>
  </si>
  <si>
    <t xml:space="preserve">Overdraft  </t>
  </si>
  <si>
    <t xml:space="preserve">Payables  </t>
  </si>
  <si>
    <t xml:space="preserve">Purchases </t>
  </si>
  <si>
    <t xml:space="preserve">Receivables </t>
  </si>
  <si>
    <t xml:space="preserve">Retained earnings </t>
  </si>
  <si>
    <t xml:space="preserve">Retained earnings at 1 August 2016  </t>
  </si>
  <si>
    <t xml:space="preserve">Returns inwards </t>
  </si>
  <si>
    <t xml:space="preserve">Returns outwards  </t>
  </si>
  <si>
    <t xml:space="preserve">Revenue  </t>
  </si>
  <si>
    <t xml:space="preserve">Share capital </t>
  </si>
  <si>
    <t xml:space="preserve">Share premium account  </t>
  </si>
  <si>
    <t xml:space="preserve">Vans </t>
  </si>
  <si>
    <t xml:space="preserve">Wages </t>
  </si>
  <si>
    <t>Less: Accumulated Depreciation</t>
  </si>
  <si>
    <t>Suspense</t>
  </si>
  <si>
    <t xml:space="preserve">Sale of equipment </t>
  </si>
  <si>
    <t>Provision for debt</t>
  </si>
  <si>
    <t>Bad debt</t>
  </si>
  <si>
    <t>P/L</t>
  </si>
  <si>
    <t>Profit before tax</t>
  </si>
  <si>
    <t>Profit after tax</t>
  </si>
  <si>
    <t>Statement of retained earning</t>
  </si>
  <si>
    <t>Financial position of the company is not good as the profits are in negative</t>
  </si>
  <si>
    <t>Statement of financial position</t>
  </si>
  <si>
    <t>Financial position is reflected in the statement of financial position in Sheet B</t>
  </si>
  <si>
    <t>Overdraft  (b/f)</t>
  </si>
  <si>
    <t xml:space="preserve"> Statement of profit or loss for the year</t>
  </si>
  <si>
    <t xml:space="preserve">Debit </t>
  </si>
  <si>
    <t xml:space="preserve">Credit </t>
  </si>
  <si>
    <t>Journal Entries</t>
  </si>
  <si>
    <t>Will appear in debit side only. It is just for information</t>
  </si>
  <si>
    <t>Expense outstanding</t>
  </si>
  <si>
    <t>Accrued light &amp; heat</t>
  </si>
  <si>
    <t>The company needs to reconsider the cost being incurred,</t>
  </si>
  <si>
    <t xml:space="preserve"> </t>
  </si>
  <si>
    <t>Return on net assets is required to be computed so that corrective action can be taken well in time</t>
  </si>
  <si>
    <t>To</t>
  </si>
  <si>
    <t>The Director</t>
  </si>
  <si>
    <t>The following points need to be considered: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</si>
</sst>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165" fontId="3" fillId="0" borderId="1" xfId="1" applyNumberFormat="1" applyFont="1" applyBorder="1"/>
    <xf numFmtId="165" fontId="4" fillId="0" borderId="1" xfId="1" applyNumberFormat="1" applyFont="1" applyBorder="1"/>
    <xf numFmtId="165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5" fillId="0" borderId="1" xfId="0" applyFont="1" applyBorder="1"/>
    <xf numFmtId="165" fontId="6" fillId="0" borderId="1" xfId="1" applyNumberFormat="1" applyFont="1" applyBorder="1"/>
    <xf numFmtId="165" fontId="6" fillId="0" borderId="0" xfId="1" applyNumberFormat="1" applyFont="1"/>
    <xf numFmtId="0" fontId="6" fillId="0" borderId="1" xfId="0" applyFont="1" applyBorder="1" applyAlignment="1">
      <alignment horizontal="right"/>
    </xf>
    <xf numFmtId="0" fontId="7" fillId="0" borderId="1" xfId="0" applyFont="1" applyBorder="1"/>
    <xf numFmtId="0" fontId="8" fillId="0" borderId="1" xfId="0" applyFont="1" applyBorder="1"/>
    <xf numFmtId="165" fontId="8" fillId="0" borderId="1" xfId="1" applyNumberFormat="1" applyFont="1" applyBorder="1"/>
    <xf numFmtId="0" fontId="8" fillId="0" borderId="1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T56"/>
  <sheetViews>
    <sheetView tabSelected="1" workbookViewId="0">
      <selection activeCell="F11" sqref="F11"/>
    </sheetView>
  </sheetViews>
  <sheetFormatPr defaultRowHeight="15.75" x14ac:dyDescent="0.25"/>
  <cols>
    <col min="1" max="1" width="9.140625" style="11"/>
    <col min="2" max="2" width="34.7109375" style="11" bestFit="1" customWidth="1"/>
    <col min="3" max="4" width="12.7109375" style="11" bestFit="1" customWidth="1"/>
    <col min="5" max="7" width="9.140625" style="11"/>
    <col min="8" max="8" width="13.28515625" style="11" bestFit="1" customWidth="1"/>
    <col min="9" max="20" width="9.140625" style="11"/>
    <col min="21" max="16384" width="9.140625" style="1"/>
  </cols>
  <sheetData>
    <row r="3" spans="1:8" x14ac:dyDescent="0.25">
      <c r="A3" s="10" t="s">
        <v>87</v>
      </c>
      <c r="B3" s="10"/>
      <c r="C3" s="10"/>
      <c r="D3" s="10"/>
    </row>
    <row r="4" spans="1:8" x14ac:dyDescent="0.25">
      <c r="A4" s="12"/>
      <c r="B4" s="13" t="s">
        <v>33</v>
      </c>
      <c r="C4" s="13" t="s">
        <v>85</v>
      </c>
      <c r="D4" s="13" t="s">
        <v>86</v>
      </c>
    </row>
    <row r="5" spans="1:8" x14ac:dyDescent="0.25">
      <c r="A5" s="12">
        <v>1</v>
      </c>
      <c r="B5" s="12" t="s">
        <v>0</v>
      </c>
      <c r="C5" s="14">
        <v>120000</v>
      </c>
      <c r="D5" s="14"/>
      <c r="H5" s="15">
        <f>C5+C40</f>
        <v>1080000</v>
      </c>
    </row>
    <row r="6" spans="1:8" x14ac:dyDescent="0.25">
      <c r="A6" s="12"/>
      <c r="B6" s="12" t="s">
        <v>3</v>
      </c>
      <c r="C6" s="14">
        <f>D7-C5</f>
        <v>86346</v>
      </c>
      <c r="D6" s="14"/>
    </row>
    <row r="7" spans="1:8" x14ac:dyDescent="0.25">
      <c r="A7" s="12"/>
      <c r="B7" s="16" t="s">
        <v>1</v>
      </c>
      <c r="C7" s="14"/>
      <c r="D7" s="14">
        <f>C18</f>
        <v>206346</v>
      </c>
    </row>
    <row r="8" spans="1:8" x14ac:dyDescent="0.25">
      <c r="A8" s="12"/>
      <c r="B8" s="12"/>
      <c r="C8" s="14"/>
      <c r="D8" s="14"/>
    </row>
    <row r="9" spans="1:8" x14ac:dyDescent="0.25">
      <c r="A9" s="12"/>
      <c r="B9" s="12"/>
      <c r="C9" s="14"/>
      <c r="D9" s="14"/>
    </row>
    <row r="10" spans="1:8" x14ac:dyDescent="0.25">
      <c r="A10" s="17" t="s">
        <v>4</v>
      </c>
      <c r="B10" s="12" t="s">
        <v>5</v>
      </c>
      <c r="C10" s="14">
        <v>336000</v>
      </c>
      <c r="D10" s="14"/>
    </row>
    <row r="11" spans="1:8" x14ac:dyDescent="0.25">
      <c r="A11" s="12"/>
      <c r="B11" s="12" t="s">
        <v>2</v>
      </c>
      <c r="C11" s="14">
        <f>336000*15%</f>
        <v>50400</v>
      </c>
      <c r="D11" s="14"/>
    </row>
    <row r="12" spans="1:8" x14ac:dyDescent="0.25">
      <c r="A12" s="12"/>
      <c r="B12" s="12" t="s">
        <v>6</v>
      </c>
      <c r="C12" s="14">
        <f>C10-C11</f>
        <v>285600</v>
      </c>
      <c r="D12" s="14"/>
    </row>
    <row r="13" spans="1:8" x14ac:dyDescent="0.25">
      <c r="A13" s="12"/>
      <c r="B13" s="12" t="s">
        <v>2</v>
      </c>
      <c r="C13" s="14">
        <f>C12*15%</f>
        <v>42840</v>
      </c>
      <c r="D13" s="14"/>
    </row>
    <row r="14" spans="1:8" x14ac:dyDescent="0.25">
      <c r="A14" s="12"/>
      <c r="B14" s="12" t="s">
        <v>7</v>
      </c>
      <c r="C14" s="14">
        <f>C12-C13</f>
        <v>242760</v>
      </c>
      <c r="D14" s="14"/>
    </row>
    <row r="15" spans="1:8" x14ac:dyDescent="0.25">
      <c r="A15" s="12"/>
      <c r="B15" s="12" t="s">
        <v>2</v>
      </c>
      <c r="C15" s="14">
        <f>C14*15%</f>
        <v>36414</v>
      </c>
      <c r="D15" s="14"/>
    </row>
    <row r="16" spans="1:8" x14ac:dyDescent="0.25">
      <c r="A16" s="12"/>
      <c r="B16" s="12" t="s">
        <v>8</v>
      </c>
      <c r="C16" s="14">
        <f>C14-C15</f>
        <v>206346</v>
      </c>
      <c r="D16" s="14"/>
    </row>
    <row r="17" spans="1:4" x14ac:dyDescent="0.25">
      <c r="A17" s="12"/>
      <c r="B17" s="12" t="s">
        <v>2</v>
      </c>
      <c r="C17" s="14">
        <f>C16*0%*6/12</f>
        <v>0</v>
      </c>
      <c r="D17" s="14"/>
    </row>
    <row r="18" spans="1:4" x14ac:dyDescent="0.25">
      <c r="A18" s="12"/>
      <c r="B18" s="12" t="s">
        <v>9</v>
      </c>
      <c r="C18" s="14">
        <f>C16-C17</f>
        <v>206346</v>
      </c>
      <c r="D18" s="14"/>
    </row>
    <row r="19" spans="1:4" x14ac:dyDescent="0.25">
      <c r="A19" s="12"/>
      <c r="B19" s="12"/>
      <c r="C19" s="14"/>
      <c r="D19" s="14"/>
    </row>
    <row r="20" spans="1:4" x14ac:dyDescent="0.25">
      <c r="A20" s="12">
        <v>2</v>
      </c>
      <c r="B20" s="12" t="s">
        <v>10</v>
      </c>
      <c r="C20" s="14">
        <f>D21+D22</f>
        <v>360000</v>
      </c>
      <c r="D20" s="14"/>
    </row>
    <row r="21" spans="1:4" x14ac:dyDescent="0.25">
      <c r="A21" s="12"/>
      <c r="B21" s="16" t="s">
        <v>11</v>
      </c>
      <c r="C21" s="14"/>
      <c r="D21" s="14">
        <v>240000</v>
      </c>
    </row>
    <row r="22" spans="1:4" x14ac:dyDescent="0.25">
      <c r="A22" s="12"/>
      <c r="B22" s="16" t="s">
        <v>12</v>
      </c>
      <c r="C22" s="14"/>
      <c r="D22" s="14">
        <v>120000</v>
      </c>
    </row>
    <row r="23" spans="1:4" x14ac:dyDescent="0.25">
      <c r="A23" s="12"/>
      <c r="B23" s="12"/>
      <c r="C23" s="14"/>
      <c r="D23" s="14"/>
    </row>
    <row r="24" spans="1:4" x14ac:dyDescent="0.25">
      <c r="A24" s="12">
        <v>3</v>
      </c>
      <c r="B24" s="12" t="s">
        <v>15</v>
      </c>
      <c r="C24" s="14"/>
      <c r="D24" s="14"/>
    </row>
    <row r="25" spans="1:4" x14ac:dyDescent="0.25">
      <c r="A25" s="12"/>
      <c r="B25" s="16" t="s">
        <v>16</v>
      </c>
      <c r="C25" s="14"/>
      <c r="D25" s="14">
        <f>'Part B'!C17*1000</f>
        <v>256666.66666666669</v>
      </c>
    </row>
    <row r="26" spans="1:4" x14ac:dyDescent="0.25">
      <c r="A26" s="12"/>
      <c r="B26" s="16" t="s">
        <v>17</v>
      </c>
      <c r="C26" s="14"/>
      <c r="D26" s="14">
        <f>'Part B'!C16</f>
        <v>0</v>
      </c>
    </row>
    <row r="27" spans="1:4" x14ac:dyDescent="0.25">
      <c r="A27" s="12"/>
      <c r="B27" s="16" t="s">
        <v>18</v>
      </c>
      <c r="C27" s="14"/>
      <c r="D27" s="14">
        <f>'Part B'!C18*1000</f>
        <v>250000</v>
      </c>
    </row>
    <row r="28" spans="1:4" x14ac:dyDescent="0.25">
      <c r="A28" s="12"/>
      <c r="B28" s="12"/>
      <c r="C28" s="14"/>
      <c r="D28" s="14"/>
    </row>
    <row r="29" spans="1:4" x14ac:dyDescent="0.25">
      <c r="A29" s="12">
        <v>4</v>
      </c>
      <c r="B29" s="12" t="s">
        <v>13</v>
      </c>
      <c r="C29" s="14">
        <v>96000</v>
      </c>
      <c r="D29" s="14"/>
    </row>
    <row r="30" spans="1:4" x14ac:dyDescent="0.25">
      <c r="A30" s="12"/>
      <c r="B30" s="16" t="s">
        <v>14</v>
      </c>
      <c r="C30" s="14"/>
      <c r="D30" s="14">
        <v>96000</v>
      </c>
    </row>
    <row r="31" spans="1:4" x14ac:dyDescent="0.25">
      <c r="A31" s="12"/>
      <c r="B31" s="12"/>
      <c r="C31" s="14"/>
      <c r="D31" s="14"/>
    </row>
    <row r="32" spans="1:4" x14ac:dyDescent="0.25">
      <c r="A32" s="12">
        <v>5</v>
      </c>
      <c r="B32" s="12" t="s">
        <v>88</v>
      </c>
      <c r="C32" s="14"/>
      <c r="D32" s="14"/>
    </row>
    <row r="33" spans="1:4" x14ac:dyDescent="0.25">
      <c r="A33" s="12"/>
      <c r="B33" s="12"/>
      <c r="C33" s="14"/>
      <c r="D33" s="14"/>
    </row>
    <row r="34" spans="1:4" x14ac:dyDescent="0.25">
      <c r="A34" s="12">
        <v>6</v>
      </c>
      <c r="B34" s="12" t="s">
        <v>15</v>
      </c>
      <c r="C34" s="14">
        <f>'Part B'!C26*2/12</f>
        <v>474.5</v>
      </c>
      <c r="D34" s="14"/>
    </row>
    <row r="35" spans="1:4" x14ac:dyDescent="0.25">
      <c r="A35" s="12"/>
      <c r="B35" s="16" t="s">
        <v>89</v>
      </c>
      <c r="C35" s="14"/>
      <c r="D35" s="14">
        <f>C34</f>
        <v>474.5</v>
      </c>
    </row>
    <row r="36" spans="1:4" x14ac:dyDescent="0.25">
      <c r="A36" s="12"/>
      <c r="B36" s="12"/>
      <c r="C36" s="14"/>
      <c r="D36" s="14"/>
    </row>
    <row r="37" spans="1:4" x14ac:dyDescent="0.25">
      <c r="A37" s="12">
        <v>7</v>
      </c>
      <c r="B37" s="12" t="s">
        <v>19</v>
      </c>
      <c r="C37" s="14">
        <v>64000</v>
      </c>
      <c r="D37" s="14"/>
    </row>
    <row r="38" spans="1:4" x14ac:dyDescent="0.25">
      <c r="A38" s="12"/>
      <c r="B38" s="16" t="s">
        <v>20</v>
      </c>
      <c r="C38" s="14"/>
      <c r="D38" s="14">
        <v>64000</v>
      </c>
    </row>
    <row r="39" spans="1:4" x14ac:dyDescent="0.25">
      <c r="A39" s="12"/>
      <c r="B39" s="12"/>
      <c r="C39" s="14"/>
      <c r="D39" s="14"/>
    </row>
    <row r="40" spans="1:4" x14ac:dyDescent="0.25">
      <c r="A40" s="12">
        <v>8</v>
      </c>
      <c r="B40" s="12" t="s">
        <v>21</v>
      </c>
      <c r="C40" s="14">
        <v>960000</v>
      </c>
      <c r="D40" s="14"/>
    </row>
    <row r="41" spans="1:4" x14ac:dyDescent="0.25">
      <c r="A41" s="12"/>
      <c r="B41" s="16" t="s">
        <v>22</v>
      </c>
      <c r="C41" s="14"/>
      <c r="D41" s="14">
        <v>960000</v>
      </c>
    </row>
    <row r="42" spans="1:4" x14ac:dyDescent="0.25">
      <c r="A42" s="12"/>
      <c r="B42" s="12"/>
      <c r="C42" s="14"/>
      <c r="D42" s="14"/>
    </row>
    <row r="43" spans="1:4" x14ac:dyDescent="0.25">
      <c r="A43" s="18">
        <v>9</v>
      </c>
      <c r="B43" s="18" t="s">
        <v>23</v>
      </c>
      <c r="C43" s="19">
        <f>12000/20</f>
        <v>600</v>
      </c>
      <c r="D43" s="19"/>
    </row>
    <row r="44" spans="1:4" x14ac:dyDescent="0.25">
      <c r="A44" s="18"/>
      <c r="B44" s="20" t="s">
        <v>24</v>
      </c>
      <c r="C44" s="19"/>
      <c r="D44" s="19">
        <f>12000/20</f>
        <v>600</v>
      </c>
    </row>
    <row r="45" spans="1:4" x14ac:dyDescent="0.25">
      <c r="A45" s="12"/>
      <c r="B45" s="12"/>
      <c r="C45" s="14"/>
      <c r="D45" s="14"/>
    </row>
    <row r="46" spans="1:4" x14ac:dyDescent="0.25">
      <c r="A46" s="12">
        <v>10</v>
      </c>
      <c r="B46" s="12" t="s">
        <v>26</v>
      </c>
      <c r="C46" s="14">
        <v>480000</v>
      </c>
      <c r="D46" s="14"/>
    </row>
    <row r="47" spans="1:4" x14ac:dyDescent="0.25">
      <c r="A47" s="12"/>
      <c r="B47" s="16" t="s">
        <v>27</v>
      </c>
      <c r="C47" s="14"/>
      <c r="D47" s="14">
        <v>480000</v>
      </c>
    </row>
    <row r="48" spans="1:4" x14ac:dyDescent="0.25">
      <c r="A48" s="12"/>
      <c r="B48" s="12"/>
      <c r="C48" s="14"/>
      <c r="D48" s="14"/>
    </row>
    <row r="49" spans="1:4" x14ac:dyDescent="0.25">
      <c r="A49" s="12">
        <v>11</v>
      </c>
      <c r="B49" s="12" t="s">
        <v>28</v>
      </c>
      <c r="C49" s="14">
        <v>48000</v>
      </c>
      <c r="D49" s="14"/>
    </row>
    <row r="50" spans="1:4" x14ac:dyDescent="0.25">
      <c r="A50" s="12"/>
      <c r="B50" s="16" t="s">
        <v>29</v>
      </c>
      <c r="C50" s="14"/>
      <c r="D50" s="14">
        <v>48000</v>
      </c>
    </row>
    <row r="51" spans="1:4" x14ac:dyDescent="0.25">
      <c r="A51" s="12"/>
      <c r="B51" s="12"/>
      <c r="C51" s="14"/>
      <c r="D51" s="14"/>
    </row>
    <row r="52" spans="1:4" x14ac:dyDescent="0.25">
      <c r="A52" s="12">
        <v>12</v>
      </c>
      <c r="B52" s="12" t="s">
        <v>76</v>
      </c>
      <c r="C52" s="14">
        <v>360000</v>
      </c>
      <c r="D52" s="14"/>
    </row>
    <row r="53" spans="1:4" x14ac:dyDescent="0.25">
      <c r="A53" s="12"/>
      <c r="B53" s="16" t="s">
        <v>30</v>
      </c>
      <c r="C53" s="14"/>
      <c r="D53" s="14">
        <v>360000</v>
      </c>
    </row>
    <row r="54" spans="1:4" x14ac:dyDescent="0.25">
      <c r="A54" s="12"/>
      <c r="B54" s="12"/>
      <c r="C54" s="14"/>
      <c r="D54" s="14"/>
    </row>
    <row r="55" spans="1:4" x14ac:dyDescent="0.25">
      <c r="A55" s="12">
        <v>13</v>
      </c>
      <c r="B55" s="12" t="s">
        <v>31</v>
      </c>
      <c r="C55" s="14">
        <f>(96/0.2)*1</f>
        <v>480</v>
      </c>
      <c r="D55" s="14"/>
    </row>
    <row r="56" spans="1:4" x14ac:dyDescent="0.25">
      <c r="A56" s="12"/>
      <c r="B56" s="16" t="s">
        <v>32</v>
      </c>
      <c r="C56" s="14"/>
      <c r="D56" s="14">
        <f>(96/0.2)*1</f>
        <v>480</v>
      </c>
    </row>
  </sheetData>
  <mergeCells count="1">
    <mergeCell ref="A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N36"/>
  <sheetViews>
    <sheetView workbookViewId="0">
      <selection activeCell="A19" sqref="A19"/>
    </sheetView>
  </sheetViews>
  <sheetFormatPr defaultRowHeight="15.75" x14ac:dyDescent="0.25"/>
  <cols>
    <col min="1" max="1" width="9.140625" style="1"/>
    <col min="2" max="2" width="30.5703125" style="1" bestFit="1" customWidth="1"/>
    <col min="3" max="3" width="11.5703125" style="1" bestFit="1" customWidth="1"/>
    <col min="4" max="4" width="9.85546875" style="1" customWidth="1"/>
    <col min="5" max="8" width="9.140625" style="1"/>
    <col min="9" max="9" width="29.28515625" style="1" bestFit="1" customWidth="1"/>
    <col min="10" max="10" width="12.28515625" style="1" bestFit="1" customWidth="1"/>
    <col min="11" max="12" width="9.140625" style="1"/>
    <col min="13" max="13" width="33.140625" style="1" bestFit="1" customWidth="1"/>
    <col min="14" max="14" width="12.28515625" style="1" bestFit="1" customWidth="1"/>
    <col min="15" max="16384" width="9.140625" style="1"/>
  </cols>
  <sheetData>
    <row r="3" spans="2:14" x14ac:dyDescent="0.25">
      <c r="B3" s="7" t="s">
        <v>84</v>
      </c>
      <c r="C3" s="7"/>
      <c r="D3" s="7"/>
      <c r="I3" s="8" t="s">
        <v>81</v>
      </c>
      <c r="J3" s="9"/>
    </row>
    <row r="4" spans="2:14" x14ac:dyDescent="0.25">
      <c r="B4" s="2" t="s">
        <v>33</v>
      </c>
      <c r="C4" s="2"/>
      <c r="D4" s="2" t="s">
        <v>34</v>
      </c>
      <c r="I4" s="2" t="s">
        <v>48</v>
      </c>
      <c r="J4" s="3"/>
    </row>
    <row r="5" spans="2:14" x14ac:dyDescent="0.25">
      <c r="B5" s="3" t="s">
        <v>66</v>
      </c>
      <c r="C5" s="4">
        <v>39484</v>
      </c>
      <c r="D5" s="4"/>
      <c r="I5" s="3" t="s">
        <v>67</v>
      </c>
      <c r="J5" s="4">
        <v>96</v>
      </c>
      <c r="M5" s="7" t="s">
        <v>79</v>
      </c>
      <c r="N5" s="7"/>
    </row>
    <row r="6" spans="2:14" x14ac:dyDescent="0.25">
      <c r="B6" s="3" t="s">
        <v>65</v>
      </c>
      <c r="C6" s="4">
        <v>-224</v>
      </c>
      <c r="D6" s="4"/>
      <c r="I6" s="3" t="str">
        <f>M10</f>
        <v xml:space="preserve">Retained earnings </v>
      </c>
      <c r="J6" s="4">
        <f>N10</f>
        <v>-79748.146666666667</v>
      </c>
      <c r="M6" s="2" t="s">
        <v>33</v>
      </c>
      <c r="N6" s="2" t="s">
        <v>34</v>
      </c>
    </row>
    <row r="7" spans="2:14" x14ac:dyDescent="0.25">
      <c r="B7" s="3" t="s">
        <v>43</v>
      </c>
      <c r="C7" s="4">
        <v>100</v>
      </c>
      <c r="D7" s="4"/>
      <c r="I7" s="3" t="s">
        <v>52</v>
      </c>
      <c r="J7" s="4">
        <f>(12000-600)/1000</f>
        <v>11.4</v>
      </c>
      <c r="M7" s="3" t="s">
        <v>63</v>
      </c>
      <c r="N7" s="4">
        <v>8484</v>
      </c>
    </row>
    <row r="8" spans="2:14" x14ac:dyDescent="0.25">
      <c r="B8" s="3" t="s">
        <v>72</v>
      </c>
      <c r="C8" s="4">
        <f>('Part A'!H5)/1000</f>
        <v>1080</v>
      </c>
      <c r="D8" s="4"/>
      <c r="I8" s="3" t="s">
        <v>55</v>
      </c>
      <c r="J8" s="4">
        <f>C27-0.36</f>
        <v>0.12</v>
      </c>
      <c r="M8" s="3" t="s">
        <v>68</v>
      </c>
      <c r="N8" s="4">
        <v>48</v>
      </c>
    </row>
    <row r="9" spans="2:14" x14ac:dyDescent="0.25">
      <c r="B9" s="3" t="s">
        <v>46</v>
      </c>
      <c r="C9" s="4">
        <v>96</v>
      </c>
      <c r="D9" s="4"/>
      <c r="I9" s="3" t="s">
        <v>58</v>
      </c>
      <c r="J9" s="4">
        <v>800</v>
      </c>
      <c r="M9" s="3" t="str">
        <f>B36</f>
        <v>Profit after tax</v>
      </c>
      <c r="N9" s="4">
        <f>D36</f>
        <v>-88280.146666666667</v>
      </c>
    </row>
    <row r="10" spans="2:14" x14ac:dyDescent="0.25">
      <c r="B10" s="3"/>
      <c r="C10" s="4"/>
      <c r="D10" s="6">
        <f>SUM(C5:C9)</f>
        <v>40536</v>
      </c>
      <c r="I10" s="3" t="s">
        <v>59</v>
      </c>
      <c r="J10" s="4">
        <v>2808</v>
      </c>
      <c r="M10" s="3" t="s">
        <v>62</v>
      </c>
      <c r="N10" s="6">
        <f>SUM(N7:N9)</f>
        <v>-79748.146666666667</v>
      </c>
    </row>
    <row r="11" spans="2:14" x14ac:dyDescent="0.25">
      <c r="B11" s="3"/>
      <c r="C11" s="4"/>
      <c r="D11" s="4"/>
      <c r="I11" s="3" t="s">
        <v>74</v>
      </c>
      <c r="J11" s="4">
        <f>96+C19</f>
        <v>216</v>
      </c>
    </row>
    <row r="12" spans="2:14" x14ac:dyDescent="0.25">
      <c r="B12" s="3"/>
      <c r="C12" s="4"/>
      <c r="D12" s="4"/>
      <c r="I12" s="3" t="str">
        <f>B35</f>
        <v>Provision for tax</v>
      </c>
      <c r="J12" s="4">
        <f>C35</f>
        <v>360</v>
      </c>
    </row>
    <row r="13" spans="2:14" x14ac:dyDescent="0.25">
      <c r="B13" s="3" t="s">
        <v>45</v>
      </c>
      <c r="C13" s="4">
        <v>2220</v>
      </c>
      <c r="D13" s="4"/>
      <c r="I13" s="3" t="s">
        <v>90</v>
      </c>
      <c r="J13" s="4">
        <f>'Part A'!C34</f>
        <v>474.5</v>
      </c>
    </row>
    <row r="14" spans="2:14" x14ac:dyDescent="0.25">
      <c r="B14" s="3" t="s">
        <v>60</v>
      </c>
      <c r="C14" s="4">
        <f>30372+'Part A'!C49/1000</f>
        <v>30420</v>
      </c>
      <c r="D14" s="4"/>
      <c r="I14" s="3" t="s">
        <v>83</v>
      </c>
      <c r="J14" s="4">
        <f>74982+30991</f>
        <v>105973</v>
      </c>
    </row>
    <row r="15" spans="2:14" x14ac:dyDescent="0.25">
      <c r="B15" s="3" t="s">
        <v>64</v>
      </c>
      <c r="C15" s="4">
        <v>-144</v>
      </c>
      <c r="D15" s="4"/>
      <c r="I15" s="3"/>
      <c r="J15" s="6">
        <f>SUM(J5:J14)</f>
        <v>30990.873333333322</v>
      </c>
    </row>
    <row r="16" spans="2:14" x14ac:dyDescent="0.25">
      <c r="B16" s="3" t="s">
        <v>35</v>
      </c>
      <c r="C16" s="4">
        <v>0</v>
      </c>
      <c r="D16" s="4"/>
      <c r="I16" s="3"/>
      <c r="J16" s="4"/>
    </row>
    <row r="17" spans="2:10" x14ac:dyDescent="0.25">
      <c r="B17" s="3" t="s">
        <v>36</v>
      </c>
      <c r="C17" s="4">
        <f>J18/60</f>
        <v>256.66666666666669</v>
      </c>
      <c r="D17" s="4"/>
      <c r="I17" s="2" t="s">
        <v>49</v>
      </c>
      <c r="J17" s="4"/>
    </row>
    <row r="18" spans="2:10" x14ac:dyDescent="0.25">
      <c r="B18" s="3" t="s">
        <v>37</v>
      </c>
      <c r="C18" s="4">
        <f>J22/4</f>
        <v>250</v>
      </c>
      <c r="D18" s="4"/>
      <c r="I18" s="3" t="s">
        <v>47</v>
      </c>
      <c r="J18" s="4">
        <v>15400</v>
      </c>
    </row>
    <row r="19" spans="2:10" x14ac:dyDescent="0.25">
      <c r="B19" s="3" t="s">
        <v>38</v>
      </c>
      <c r="C19" s="5">
        <f>'Part A'!D22/1000</f>
        <v>120</v>
      </c>
      <c r="D19" s="4"/>
      <c r="I19" s="3" t="s">
        <v>71</v>
      </c>
      <c r="J19" s="4">
        <f>(J18/60)+2416</f>
        <v>2672.6666666666665</v>
      </c>
    </row>
    <row r="20" spans="2:10" x14ac:dyDescent="0.25">
      <c r="B20" s="3" t="s">
        <v>39</v>
      </c>
      <c r="C20" s="4">
        <f>128-'Part A'!D38/1000</f>
        <v>64</v>
      </c>
      <c r="D20" s="4"/>
      <c r="I20" s="3" t="s">
        <v>56</v>
      </c>
      <c r="J20" s="4">
        <v>2560</v>
      </c>
    </row>
    <row r="21" spans="2:10" x14ac:dyDescent="0.25">
      <c r="B21" s="3" t="s">
        <v>40</v>
      </c>
      <c r="C21" s="4">
        <v>224</v>
      </c>
      <c r="D21" s="4"/>
      <c r="I21" s="3" t="s">
        <v>50</v>
      </c>
      <c r="J21" s="4">
        <f>1296</f>
        <v>1296</v>
      </c>
    </row>
    <row r="22" spans="2:10" x14ac:dyDescent="0.25">
      <c r="B22" s="3" t="s">
        <v>41</v>
      </c>
      <c r="C22" s="4">
        <v>2400</v>
      </c>
      <c r="D22" s="4"/>
      <c r="I22" s="3" t="s">
        <v>69</v>
      </c>
      <c r="J22" s="4">
        <v>1000</v>
      </c>
    </row>
    <row r="23" spans="2:10" x14ac:dyDescent="0.25">
      <c r="B23" s="3" t="s">
        <v>42</v>
      </c>
      <c r="C23" s="4">
        <v>208</v>
      </c>
      <c r="D23" s="4"/>
      <c r="I23" s="3" t="s">
        <v>50</v>
      </c>
      <c r="J23" s="4">
        <f>200+C18</f>
        <v>450</v>
      </c>
    </row>
    <row r="24" spans="2:10" x14ac:dyDescent="0.25">
      <c r="B24" s="3" t="s">
        <v>44</v>
      </c>
      <c r="C24" s="4">
        <v>96</v>
      </c>
      <c r="D24" s="4"/>
      <c r="I24" s="3" t="s">
        <v>61</v>
      </c>
      <c r="J24" s="4">
        <f>8092-'Part A'!D41/1000</f>
        <v>7132</v>
      </c>
    </row>
    <row r="25" spans="2:10" x14ac:dyDescent="0.25">
      <c r="B25" s="3" t="s">
        <v>25</v>
      </c>
      <c r="C25" s="4">
        <f>1640-'Part A'!C46/1000-'Part A'!D50/1000</f>
        <v>1112</v>
      </c>
      <c r="D25" s="4"/>
      <c r="I25" s="3" t="str">
        <f>'Part A'!B46</f>
        <v xml:space="preserve">Prepaid insurance </v>
      </c>
      <c r="J25" s="4">
        <f>'Part A'!C46/1000</f>
        <v>480</v>
      </c>
    </row>
    <row r="26" spans="2:10" x14ac:dyDescent="0.25">
      <c r="B26" s="3" t="s">
        <v>51</v>
      </c>
      <c r="C26" s="4">
        <f>2440+407</f>
        <v>2847</v>
      </c>
      <c r="D26" s="4"/>
      <c r="H26" s="1">
        <f>12000*4%*9/12</f>
        <v>360</v>
      </c>
      <c r="I26" s="3"/>
      <c r="J26" s="4"/>
    </row>
    <row r="27" spans="2:10" x14ac:dyDescent="0.25">
      <c r="B27" s="3" t="s">
        <v>53</v>
      </c>
      <c r="C27" s="4">
        <f>12*4%</f>
        <v>0.48</v>
      </c>
      <c r="D27" s="4"/>
      <c r="I27" s="3"/>
      <c r="J27" s="4"/>
    </row>
    <row r="28" spans="2:10" x14ac:dyDescent="0.25">
      <c r="B28" s="3" t="s">
        <v>57</v>
      </c>
      <c r="C28" s="4">
        <v>80</v>
      </c>
      <c r="D28" s="4"/>
      <c r="I28" s="3"/>
      <c r="J28" s="6">
        <f>SUM(J18:J27)</f>
        <v>30990.666666666668</v>
      </c>
    </row>
    <row r="29" spans="2:10" x14ac:dyDescent="0.25">
      <c r="B29" s="3" t="s">
        <v>70</v>
      </c>
      <c r="C29" s="4">
        <v>2492</v>
      </c>
      <c r="D29" s="4"/>
    </row>
    <row r="30" spans="2:10" x14ac:dyDescent="0.25">
      <c r="B30" s="3" t="s">
        <v>73</v>
      </c>
      <c r="C30" s="4">
        <f>'Part A'!C6</f>
        <v>86346</v>
      </c>
      <c r="D30" s="4"/>
    </row>
    <row r="31" spans="2:10" x14ac:dyDescent="0.25">
      <c r="B31" s="3" t="s">
        <v>75</v>
      </c>
      <c r="C31" s="4">
        <v>120</v>
      </c>
      <c r="D31" s="4"/>
    </row>
    <row r="32" spans="2:10" x14ac:dyDescent="0.25">
      <c r="B32" s="3" t="str">
        <f>'Part A'!B37</f>
        <v xml:space="preserve">Delivery cost </v>
      </c>
      <c r="C32" s="4">
        <f>'Part A'!C37/1000</f>
        <v>64</v>
      </c>
      <c r="D32" s="4"/>
    </row>
    <row r="33" spans="2:4" x14ac:dyDescent="0.25">
      <c r="B33" s="3"/>
      <c r="C33" s="4"/>
      <c r="D33" s="6">
        <f>SUM(C13:C32)</f>
        <v>129176.14666666667</v>
      </c>
    </row>
    <row r="34" spans="2:4" x14ac:dyDescent="0.25">
      <c r="B34" s="3" t="s">
        <v>77</v>
      </c>
      <c r="C34" s="4"/>
      <c r="D34" s="6">
        <f>D10-D33</f>
        <v>-88640.146666666667</v>
      </c>
    </row>
    <row r="35" spans="2:4" x14ac:dyDescent="0.25">
      <c r="B35" s="3" t="s">
        <v>54</v>
      </c>
      <c r="C35" s="4">
        <f>'Part A'!C52/1000</f>
        <v>360</v>
      </c>
      <c r="D35" s="4"/>
    </row>
    <row r="36" spans="2:4" x14ac:dyDescent="0.25">
      <c r="B36" s="3" t="s">
        <v>78</v>
      </c>
      <c r="C36" s="4"/>
      <c r="D36" s="6">
        <f>D34+C35</f>
        <v>-88280.146666666667</v>
      </c>
    </row>
  </sheetData>
  <mergeCells count="3">
    <mergeCell ref="B3:D3"/>
    <mergeCell ref="M5:N5"/>
    <mergeCell ref="I3:J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13"/>
  <sheetViews>
    <sheetView workbookViewId="0">
      <selection activeCell="B9" sqref="B9"/>
    </sheetView>
  </sheetViews>
  <sheetFormatPr defaultRowHeight="15" x14ac:dyDescent="0.25"/>
  <sheetData>
    <row r="2" spans="1:8" x14ac:dyDescent="0.25">
      <c r="B2" t="s">
        <v>94</v>
      </c>
    </row>
    <row r="3" spans="1:8" x14ac:dyDescent="0.25">
      <c r="B3" t="s">
        <v>95</v>
      </c>
    </row>
    <row r="4" spans="1:8" x14ac:dyDescent="0.25">
      <c r="B4" t="s">
        <v>96</v>
      </c>
    </row>
    <row r="5" spans="1:8" x14ac:dyDescent="0.25">
      <c r="A5">
        <v>1</v>
      </c>
      <c r="B5" t="s">
        <v>80</v>
      </c>
    </row>
    <row r="6" spans="1:8" x14ac:dyDescent="0.25">
      <c r="A6">
        <v>2</v>
      </c>
      <c r="B6" t="s">
        <v>82</v>
      </c>
    </row>
    <row r="7" spans="1:8" x14ac:dyDescent="0.25">
      <c r="A7">
        <v>3</v>
      </c>
      <c r="B7" t="s">
        <v>91</v>
      </c>
    </row>
    <row r="8" spans="1:8" x14ac:dyDescent="0.25">
      <c r="A8">
        <v>4</v>
      </c>
      <c r="B8" t="s">
        <v>93</v>
      </c>
    </row>
    <row r="13" spans="1:8" x14ac:dyDescent="0.25">
      <c r="H13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 A</vt:lpstr>
      <vt:lpstr>Part B</vt:lpstr>
      <vt:lpstr>Part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MWK</dc:creator>
  <cp:lastModifiedBy>Ankush Panchabhai</cp:lastModifiedBy>
  <dcterms:created xsi:type="dcterms:W3CDTF">2018-07-16T09:39:59Z</dcterms:created>
  <dcterms:modified xsi:type="dcterms:W3CDTF">2019-04-10T13:26:18Z</dcterms:modified>
</cp:coreProperties>
</file>